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 (Instructions)" sheetId="1" state="visible" r:id="rId1"/>
    <sheet name="Master Unit Cost" sheetId="2" state="visible" r:id="rId2"/>
    <sheet name="Restock Log" sheetId="3" state="visible" r:id="rId3"/>
    <sheet name="Shrinkage Dashbo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CEEEA"/>
      <sz val="10"/>
    </font>
    <font>
      <name val="Calibri"/>
      <b val="1"/>
      <color rgb="00E8694A"/>
      <sz val="13"/>
    </font>
    <font>
      <name val="Calibri"/>
      <b val="1"/>
      <color rgb="00181B22"/>
      <sz val="10"/>
    </font>
    <font>
      <name val="Calibri"/>
      <color rgb="001E293B"/>
      <sz val="10"/>
    </font>
    <font>
      <name val="Calibri"/>
      <b val="1"/>
      <color rgb="00FFFFFF"/>
      <sz val="11"/>
    </font>
    <font>
      <name val="Calibri"/>
      <i val="1"/>
      <color rgb="000F172A"/>
      <sz val="10"/>
    </font>
    <font>
      <name val="Calibri"/>
      <b val="1"/>
      <color rgb="0010B981"/>
      <sz val="10"/>
    </font>
    <font>
      <name val="Calibri"/>
      <b val="1"/>
      <color rgb="00E8694A"/>
      <sz val="10"/>
    </font>
    <font>
      <name val="Calibri"/>
      <b val="1"/>
      <color rgb="00E8694A"/>
      <sz val="11"/>
    </font>
    <font>
      <name val="Calibri"/>
      <b val="1"/>
      <color rgb="0064748B"/>
      <sz val="9"/>
    </font>
    <font>
      <name val="Calibri"/>
      <b val="1"/>
      <color rgb="00E8694A"/>
      <sz val="18"/>
    </font>
    <font>
      <name val="Calibri"/>
      <b val="1"/>
      <color rgb="00EF4444"/>
      <sz val="18"/>
    </font>
    <font>
      <name val="Calibri"/>
      <b val="1"/>
      <color rgb="00EF4444"/>
      <sz val="10"/>
    </font>
    <font>
      <name val="Calibri"/>
      <b val="1"/>
      <color rgb="00EF4444"/>
      <sz val="11"/>
    </font>
  </fonts>
  <fills count="9">
    <fill>
      <patternFill/>
    </fill>
    <fill>
      <patternFill patternType="gray125"/>
    </fill>
    <fill>
      <patternFill patternType="solid">
        <fgColor rgb="00E8694A"/>
        <bgColor rgb="00E8694A"/>
      </patternFill>
    </fill>
    <fill>
      <patternFill patternType="solid">
        <fgColor rgb="00181B22"/>
        <bgColor rgb="00181B22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FDEEE9"/>
        <bgColor rgb="00FDEEE9"/>
      </patternFill>
    </fill>
    <fill>
      <patternFill patternType="solid">
        <fgColor rgb="00F1F5F9"/>
        <bgColor rgb="00F1F5F9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181B22"/>
      </top>
      <bottom style="double">
        <color rgb="00181B22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1" fillId="2" borderId="0" pivotButton="0" quotePrefix="0" xfId="0"/>
    <xf numFmtId="0" fontId="2" fillId="3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center" vertical="center"/>
    </xf>
    <xf numFmtId="10" fontId="5" fillId="4" borderId="1" applyAlignment="1" pivotButton="0" quotePrefix="0" xfId="0">
      <alignment horizontal="right" vertical="center"/>
    </xf>
    <xf numFmtId="164" fontId="7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center" vertical="center"/>
    </xf>
    <xf numFmtId="10" fontId="5" fillId="5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center" vertical="center"/>
    </xf>
    <xf numFmtId="0" fontId="0" fillId="7" borderId="2" pivotButton="0" quotePrefix="0" xfId="0"/>
    <xf numFmtId="0" fontId="4" fillId="7" borderId="2" applyAlignment="1" pivotButton="0" quotePrefix="0" xfId="0">
      <alignment horizontal="right" vertical="center"/>
    </xf>
    <xf numFmtId="164" fontId="4" fillId="7" borderId="2" applyAlignment="1" pivotButton="0" quotePrefix="0" xfId="0">
      <alignment horizontal="right" vertical="center"/>
    </xf>
    <xf numFmtId="164" fontId="10" fillId="7" borderId="2" applyAlignment="1" pivotButton="0" quotePrefix="0" xfId="0">
      <alignment horizontal="right" vertical="center"/>
    </xf>
    <xf numFmtId="0" fontId="11" fillId="8" borderId="0" applyAlignment="1" pivotButton="0" quotePrefix="0" xfId="0">
      <alignment horizontal="center" vertical="center"/>
    </xf>
    <xf numFmtId="164" fontId="12" fillId="8" borderId="0" applyAlignment="1" pivotButton="0" quotePrefix="0" xfId="0">
      <alignment horizontal="center" vertical="center"/>
    </xf>
    <xf numFmtId="165" fontId="13" fillId="8" borderId="0" applyAlignment="1" pivotButton="0" quotePrefix="0" xfId="0">
      <alignment horizontal="center" vertical="center"/>
    </xf>
    <xf numFmtId="3" fontId="7" fillId="4" borderId="1" applyAlignment="1" pivotButton="0" quotePrefix="0" xfId="0">
      <alignment horizontal="center" vertical="center"/>
    </xf>
    <xf numFmtId="3" fontId="14" fillId="4" borderId="1" applyAlignment="1" pivotButton="0" quotePrefix="0" xfId="0">
      <alignment horizontal="center" vertical="center"/>
    </xf>
    <xf numFmtId="164" fontId="9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3" fontId="7" fillId="5" borderId="1" applyAlignment="1" pivotButton="0" quotePrefix="0" xfId="0">
      <alignment horizontal="center" vertical="center"/>
    </xf>
    <xf numFmtId="3" fontId="14" fillId="5" borderId="1" applyAlignment="1" pivotButton="0" quotePrefix="0" xfId="0">
      <alignment horizontal="center" vertical="center"/>
    </xf>
    <xf numFmtId="164" fontId="9" fillId="5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0" fontId="4" fillId="7" borderId="2" applyAlignment="1" pivotButton="0" quotePrefix="0" xfId="0">
      <alignment horizontal="left" vertical="center"/>
    </xf>
    <xf numFmtId="3" fontId="4" fillId="7" borderId="2" applyAlignment="1" pivotButton="0" quotePrefix="0" xfId="0">
      <alignment horizontal="center" vertical="center"/>
    </xf>
    <xf numFmtId="3" fontId="15" fillId="7" borderId="2" applyAlignment="1" pivotButton="0" quotePrefix="0" xfId="0">
      <alignment horizontal="center" vertical="center"/>
    </xf>
    <xf numFmtId="165" fontId="4" fillId="7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85" customWidth="1" min="2" max="2"/>
  </cols>
  <sheetData>
    <row r="1" ht="36" customHeight="1">
      <c r="A1" s="1" t="inlineStr">
        <is>
          <t>PantryPool Breakroom Inventory &amp; Shrinkage Tracker</t>
        </is>
      </c>
    </row>
    <row r="2" ht="20" customHeight="1">
      <c r="A2" s="2" t="inlineStr">
        <is>
          <t>A ready-to-use template for calculating bulk unit costs, logging receipts, and measuring breakroom shrinkage.</t>
        </is>
      </c>
    </row>
    <row r="4">
      <c r="A4" s="3" t="inlineStr">
        <is>
          <t>How to Use This Spreadsheet</t>
        </is>
      </c>
    </row>
    <row r="5">
      <c r="A5" s="4" t="inlineStr">
        <is>
          <t>• 1. Master Unit Cost Calculator</t>
        </is>
      </c>
      <c r="B5" s="5" t="inlineStr">
        <is>
          <t>Open the 'Master Unit Cost' tab. Enter every snack, drink, or coffee bean SKU you buy in bulk (e.g. Costco 36-packs). The sheet automatically calculates sales tax, landed per-unit cost, and recommended selling prices with your target markup.</t>
        </is>
      </c>
    </row>
    <row r="6">
      <c r="A6" s="4" t="inlineStr">
        <is>
          <t>• 2. Restock &amp; Receipt Log</t>
        </is>
      </c>
      <c r="B6" s="5" t="inlineStr">
        <is>
          <t>Whenever a team member shops at Costco, Trader Joe's, or orders grocery delivery, log the date, vendor, total receipt cost, and reimbursement status in the 'Restock Log' tab.</t>
        </is>
      </c>
    </row>
    <row r="7">
      <c r="A7" s="4" t="inlineStr">
        <is>
          <t>• 3. Shrinkage &amp; Loss Audit</t>
        </is>
      </c>
      <c r="B7" s="5" t="inlineStr">
        <is>
          <t>At the end of each month (or bi-weekly), take a 5-minute physical count of remaining items. The 'Shrinkage Dashboard' tab compares purchased units against recorded contributions and calculates your true monthly dollar shrinkage.</t>
        </is>
      </c>
    </row>
    <row r="8">
      <c r="A8" s="4" t="inlineStr">
        <is>
          <t>• 4. Transitioning to Automated Self-Checkout</t>
        </is>
      </c>
      <c r="B8" s="5" t="inlineStr">
        <is>
          <t>If manual tallying and receipt data entry becomes unsustainable, PantryPool (https://pantrypool.com) automates this entire flow with 1-tap shelf tags and instant receipt photo scanning.</t>
        </is>
      </c>
    </row>
    <row r="10">
      <c r="A10" s="3" t="inlineStr">
        <is>
          <t>Understanding the Formulas</t>
        </is>
      </c>
    </row>
    <row r="11">
      <c r="A11" s="4" t="inlineStr">
        <is>
          <t>• Landed Pack Cost</t>
        </is>
      </c>
      <c r="B11" s="5">
        <f> Pack Purchase Price * (1 + Tax Rate) -&gt; Captures actual out-of-pocket spend including local sales tax.</f>
        <v/>
      </c>
    </row>
    <row r="12">
      <c r="A12" s="4" t="inlineStr">
        <is>
          <t>• True Unit Cost</t>
        </is>
      </c>
      <c r="B12" s="5">
        <f> Landed Pack Cost / Units Per Pack -&gt; Gives true cost per can/bar/pod.</f>
        <v/>
      </c>
    </row>
    <row r="13">
      <c r="A13" s="4" t="inlineStr">
        <is>
          <t>• Recommended Price</t>
        </is>
      </c>
      <c r="B13" s="5">
        <f> ROUNDUP(True Unit Cost * (1 + Markup %), 2) -&gt; Ensures your snack fund covers processing fees, spoilage, and restock buffer.</f>
        <v/>
      </c>
    </row>
    <row r="14">
      <c r="A14" s="4" t="inlineStr">
        <is>
          <t>• Dollar Shrinkage</t>
        </is>
      </c>
      <c r="B14" s="5">
        <f> (Expected Sold - Actual Paid) * True Unit Cost -&gt; Quantifies exact revenue leakage from unpaid tabs or missing stock.</f>
        <v/>
      </c>
    </row>
    <row r="16">
      <c r="A16" s="3" t="inlineStr">
        <is>
          <t>Tips for Hybrid Teams</t>
        </is>
      </c>
    </row>
    <row r="17">
      <c r="A17" s="4" t="inlineStr">
        <is>
          <t>• Complimentary Staples vs. Premium Amenities</t>
        </is>
      </c>
      <c r="B17" s="5" t="inlineStr">
        <is>
          <t>Provide complimentary drip coffee, basic tea, and filtered water. Use this spreadsheet to track pooled contributions for premium energy drinks, protein bars, and specialty cold brews.</t>
        </is>
      </c>
    </row>
    <row r="18">
      <c r="A18" s="4" t="inlineStr">
        <is>
          <t>• Transparent Ledger Morale</t>
        </is>
      </c>
      <c r="B18" s="5" t="inlineStr">
        <is>
          <t>Sharing monthly fund balance numbers openly with the team creates mutual accountability without awkward confrontations.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14" customWidth="1" min="5" max="5"/>
    <col width="12" customWidth="1" min="6" max="6"/>
    <col width="17" customWidth="1" min="7" max="7"/>
    <col width="15" customWidth="1" min="8" max="8"/>
    <col width="14" customWidth="1" min="9" max="9"/>
    <col width="18" customWidth="1" min="10" max="10"/>
    <col width="19" customWidth="1" min="11" max="11"/>
  </cols>
  <sheetData>
    <row r="1" ht="32" customHeight="1">
      <c r="A1" s="6" t="inlineStr">
        <is>
          <t>Master Inventory &amp; Bulk Unit Cost Calculator</t>
        </is>
      </c>
    </row>
    <row r="2" ht="18" customHeight="1">
      <c r="A2" s="7" t="inlineStr">
        <is>
          <t>Calculate exact per-can, per-bar, and per-pod costs from Costco/Sam's Club bulk packaging with sales tax.</t>
        </is>
      </c>
    </row>
    <row r="4" ht="28" customHeight="1">
      <c r="A4" s="8" t="inlineStr">
        <is>
          <t>Item Name</t>
        </is>
      </c>
      <c r="B4" s="8" t="inlineStr">
        <is>
          <t>Category</t>
        </is>
      </c>
      <c r="C4" s="8" t="inlineStr">
        <is>
          <t>Store / Vendor</t>
        </is>
      </c>
      <c r="D4" s="8" t="inlineStr">
        <is>
          <t>Bulk Pack Price</t>
        </is>
      </c>
      <c r="E4" s="8" t="inlineStr">
        <is>
          <t>Units / Pack</t>
        </is>
      </c>
      <c r="F4" s="8" t="inlineStr">
        <is>
          <t>Tax Rate</t>
        </is>
      </c>
      <c r="G4" s="8" t="inlineStr">
        <is>
          <t>Landed Pack Cost</t>
        </is>
      </c>
      <c r="H4" s="8" t="inlineStr">
        <is>
          <t>True Unit Cost</t>
        </is>
      </c>
      <c r="I4" s="8" t="inlineStr">
        <is>
          <t>Target Markup</t>
        </is>
      </c>
      <c r="J4" s="8" t="inlineStr">
        <is>
          <t>Rec. Selling Price</t>
        </is>
      </c>
      <c r="K4" s="8" t="inlineStr">
        <is>
          <t>Actual Selling Price</t>
        </is>
      </c>
    </row>
    <row r="5">
      <c r="A5" s="9" t="inlineStr">
        <is>
          <t>Sparkling Water (36pk)</t>
        </is>
      </c>
      <c r="B5" s="10" t="inlineStr">
        <is>
          <t>Beverages</t>
        </is>
      </c>
      <c r="C5" s="10" t="inlineStr">
        <is>
          <t>Costco</t>
        </is>
      </c>
      <c r="D5" s="11" t="n">
        <v>16.99</v>
      </c>
      <c r="E5" s="12" t="n">
        <v>36</v>
      </c>
      <c r="F5" s="13" t="n">
        <v>0.0825</v>
      </c>
      <c r="G5" s="14">
        <f>D5*(1+F5)</f>
        <v/>
      </c>
      <c r="H5" s="14">
        <f>G5/E5</f>
        <v/>
      </c>
      <c r="I5" s="15" t="n">
        <v>0.9</v>
      </c>
      <c r="J5" s="14">
        <f>ROUNDUP(H5*(1+I5), 2)</f>
        <v/>
      </c>
      <c r="K5" s="16" t="n">
        <v>1</v>
      </c>
    </row>
    <row r="6">
      <c r="A6" s="17" t="inlineStr">
        <is>
          <t>Protein Bars Variety (30pk)</t>
        </is>
      </c>
      <c r="B6" s="18" t="inlineStr">
        <is>
          <t>Snacks</t>
        </is>
      </c>
      <c r="C6" s="18" t="inlineStr">
        <is>
          <t>Sam's Club</t>
        </is>
      </c>
      <c r="D6" s="19" t="n">
        <v>28.5</v>
      </c>
      <c r="E6" s="20" t="n">
        <v>30</v>
      </c>
      <c r="F6" s="21" t="n">
        <v>0.0825</v>
      </c>
      <c r="G6" s="22">
        <f>D6*(1+F6)</f>
        <v/>
      </c>
      <c r="H6" s="22">
        <f>G6/E6</f>
        <v/>
      </c>
      <c r="I6" s="23" t="n">
        <v>0.9</v>
      </c>
      <c r="J6" s="22">
        <f>ROUNDUP(H6*(1+I6), 2)</f>
        <v/>
      </c>
      <c r="K6" s="24" t="n">
        <v>2</v>
      </c>
    </row>
    <row r="7">
      <c r="A7" s="9" t="inlineStr">
        <is>
          <t>Nitro Cold Brew Cans (12pk)</t>
        </is>
      </c>
      <c r="B7" s="10" t="inlineStr">
        <is>
          <t>Beverages</t>
        </is>
      </c>
      <c r="C7" s="10" t="inlineStr">
        <is>
          <t>Trader Joe's</t>
        </is>
      </c>
      <c r="D7" s="11" t="n">
        <v>21.99</v>
      </c>
      <c r="E7" s="12" t="n">
        <v>12</v>
      </c>
      <c r="F7" s="13" t="n">
        <v>0.0825</v>
      </c>
      <c r="G7" s="14">
        <f>D7*(1+F7)</f>
        <v/>
      </c>
      <c r="H7" s="14">
        <f>G7/E7</f>
        <v/>
      </c>
      <c r="I7" s="15" t="n">
        <v>0.5</v>
      </c>
      <c r="J7" s="14">
        <f>ROUNDUP(H7*(1+I7), 2)</f>
        <v/>
      </c>
      <c r="K7" s="16" t="n">
        <v>3</v>
      </c>
    </row>
    <row r="8">
      <c r="A8" s="17" t="inlineStr">
        <is>
          <t>Espresso Beans Dark Roast (2lb)</t>
        </is>
      </c>
      <c r="B8" s="18" t="inlineStr">
        <is>
          <t>Coffee</t>
        </is>
      </c>
      <c r="C8" s="18" t="inlineStr">
        <is>
          <t>Local Roaster</t>
        </is>
      </c>
      <c r="D8" s="19" t="n">
        <v>26</v>
      </c>
      <c r="E8" s="20" t="n">
        <v>45</v>
      </c>
      <c r="F8" s="21" t="n">
        <v>0</v>
      </c>
      <c r="G8" s="22">
        <f>D8*(1+F8)</f>
        <v/>
      </c>
      <c r="H8" s="22">
        <f>G8/E8</f>
        <v/>
      </c>
      <c r="I8" s="23" t="n">
        <v>0.7</v>
      </c>
      <c r="J8" s="22">
        <f>ROUNDUP(H8*(1+I8), 2)</f>
        <v/>
      </c>
      <c r="K8" s="24" t="n">
        <v>1</v>
      </c>
    </row>
    <row r="9">
      <c r="A9" s="9" t="inlineStr">
        <is>
          <t>Almond Butter Squeeze Packs (20pk)</t>
        </is>
      </c>
      <c r="B9" s="10" t="inlineStr">
        <is>
          <t>Snacks</t>
        </is>
      </c>
      <c r="C9" s="10" t="inlineStr">
        <is>
          <t>Costco</t>
        </is>
      </c>
      <c r="D9" s="11" t="n">
        <v>14.49</v>
      </c>
      <c r="E9" s="12" t="n">
        <v>20</v>
      </c>
      <c r="F9" s="13" t="n">
        <v>0.0825</v>
      </c>
      <c r="G9" s="14">
        <f>D9*(1+F9)</f>
        <v/>
      </c>
      <c r="H9" s="14">
        <f>G9/E9</f>
        <v/>
      </c>
      <c r="I9" s="15" t="n">
        <v>0.9</v>
      </c>
      <c r="J9" s="14">
        <f>ROUNDUP(H9*(1+I9), 2)</f>
        <v/>
      </c>
      <c r="K9" s="16" t="n">
        <v>1.5</v>
      </c>
    </row>
    <row r="10">
      <c r="A10" s="17" t="inlineStr">
        <is>
          <t>Organic Energy Drink (24pk)</t>
        </is>
      </c>
      <c r="B10" s="18" t="inlineStr">
        <is>
          <t>Beverages</t>
        </is>
      </c>
      <c r="C10" s="18" t="inlineStr">
        <is>
          <t>Costco</t>
        </is>
      </c>
      <c r="D10" s="19" t="n">
        <v>34.99</v>
      </c>
      <c r="E10" s="20" t="n">
        <v>24</v>
      </c>
      <c r="F10" s="21" t="n">
        <v>0.0825</v>
      </c>
      <c r="G10" s="22">
        <f>D10*(1+F10)</f>
        <v/>
      </c>
      <c r="H10" s="22">
        <f>G10/E10</f>
        <v/>
      </c>
      <c r="I10" s="23" t="n">
        <v>0.6</v>
      </c>
      <c r="J10" s="22">
        <f>ROUNDUP(H10*(1+I10), 2)</f>
        <v/>
      </c>
      <c r="K10" s="24" t="n">
        <v>2.5</v>
      </c>
    </row>
    <row r="11">
      <c r="A11" s="9" t="inlineStr">
        <is>
          <t>Greek Yogurt Cups (12pk)</t>
        </is>
      </c>
      <c r="B11" s="10" t="inlineStr">
        <is>
          <t>Fresh Pantry</t>
        </is>
      </c>
      <c r="C11" s="10" t="inlineStr">
        <is>
          <t>Trader Joe's</t>
        </is>
      </c>
      <c r="D11" s="11" t="n">
        <v>11.49</v>
      </c>
      <c r="E11" s="12" t="n">
        <v>12</v>
      </c>
      <c r="F11" s="13" t="n">
        <v>0</v>
      </c>
      <c r="G11" s="14">
        <f>D11*(1+F11)</f>
        <v/>
      </c>
      <c r="H11" s="14">
        <f>G11/E11</f>
        <v/>
      </c>
      <c r="I11" s="15" t="n">
        <v>0.5</v>
      </c>
      <c r="J11" s="14">
        <f>ROUNDUP(H11*(1+I11), 2)</f>
        <v/>
      </c>
      <c r="K11" s="16" t="n">
        <v>1.5</v>
      </c>
    </row>
    <row r="12">
      <c r="A12" s="17" t="inlineStr">
        <is>
          <t>Oat Milk Barista Blend (6pk)</t>
        </is>
      </c>
      <c r="B12" s="18" t="inlineStr">
        <is>
          <t>Coffee</t>
        </is>
      </c>
      <c r="C12" s="18" t="inlineStr">
        <is>
          <t>Boxed</t>
        </is>
      </c>
      <c r="D12" s="19" t="n">
        <v>19.99</v>
      </c>
      <c r="E12" s="20" t="n">
        <v>6</v>
      </c>
      <c r="F12" s="21" t="n">
        <v>0</v>
      </c>
      <c r="G12" s="22">
        <f>D12*(1+F12)</f>
        <v/>
      </c>
      <c r="H12" s="22">
        <f>G12/E12</f>
        <v/>
      </c>
      <c r="I12" s="23" t="n">
        <v>0.5</v>
      </c>
      <c r="J12" s="22">
        <f>ROUNDUP(H12*(1+I12), 2)</f>
        <v/>
      </c>
      <c r="K12" s="24" t="n">
        <v>2</v>
      </c>
    </row>
    <row r="13">
      <c r="A13" s="9" t="inlineStr">
        <is>
          <t>Electrolyte Drink Mix (40pk)</t>
        </is>
      </c>
      <c r="B13" s="10" t="inlineStr">
        <is>
          <t>Health</t>
        </is>
      </c>
      <c r="C13" s="10" t="inlineStr">
        <is>
          <t>Costco</t>
        </is>
      </c>
      <c r="D13" s="11" t="n">
        <v>27.99</v>
      </c>
      <c r="E13" s="12" t="n">
        <v>40</v>
      </c>
      <c r="F13" s="13" t="n">
        <v>0.0825</v>
      </c>
      <c r="G13" s="14">
        <f>D13*(1+F13)</f>
        <v/>
      </c>
      <c r="H13" s="14">
        <f>G13/E13</f>
        <v/>
      </c>
      <c r="I13" s="15" t="n">
        <v>0.7</v>
      </c>
      <c r="J13" s="14">
        <f>ROUNDUP(H13*(1+I13), 2)</f>
        <v/>
      </c>
      <c r="K13" s="16" t="n">
        <v>1.25</v>
      </c>
    </row>
    <row r="14">
      <c r="A14" s="17" t="inlineStr">
        <is>
          <t>Mixed Nuts Individual Packs (30pk)</t>
        </is>
      </c>
      <c r="B14" s="18" t="inlineStr">
        <is>
          <t>Snacks</t>
        </is>
      </c>
      <c r="C14" s="18" t="inlineStr">
        <is>
          <t>Costco</t>
        </is>
      </c>
      <c r="D14" s="19" t="n">
        <v>18.99</v>
      </c>
      <c r="E14" s="20" t="n">
        <v>30</v>
      </c>
      <c r="F14" s="21" t="n">
        <v>0.0825</v>
      </c>
      <c r="G14" s="22">
        <f>D14*(1+F14)</f>
        <v/>
      </c>
      <c r="H14" s="22">
        <f>G14/E14</f>
        <v/>
      </c>
      <c r="I14" s="23" t="n">
        <v>0.9</v>
      </c>
      <c r="J14" s="22">
        <f>ROUNDUP(H14*(1+I14), 2)</f>
        <v/>
      </c>
      <c r="K14" s="24" t="n">
        <v>1.25</v>
      </c>
    </row>
    <row r="15">
      <c r="A15" s="9" t="inlineStr">
        <is>
          <t>Single-Origin Pour Over Drip Bags (10pk)</t>
        </is>
      </c>
      <c r="B15" s="10" t="inlineStr">
        <is>
          <t>Coffee</t>
        </is>
      </c>
      <c r="C15" s="10" t="inlineStr">
        <is>
          <t>Specialty Coffee</t>
        </is>
      </c>
      <c r="D15" s="11" t="n">
        <v>16</v>
      </c>
      <c r="E15" s="12" t="n">
        <v>10</v>
      </c>
      <c r="F15" s="13" t="n">
        <v>0</v>
      </c>
      <c r="G15" s="14">
        <f>D15*(1+F15)</f>
        <v/>
      </c>
      <c r="H15" s="14">
        <f>G15/E15</f>
        <v/>
      </c>
      <c r="I15" s="15" t="n">
        <v>0.5</v>
      </c>
      <c r="J15" s="14">
        <f>ROUNDUP(H15*(1+I15), 2)</f>
        <v/>
      </c>
      <c r="K15" s="16" t="n">
        <v>2.5</v>
      </c>
    </row>
    <row r="16">
      <c r="A16" s="17" t="inlineStr">
        <is>
          <t>Meat Sticks / Grass-Fed Beef Jerky (20pk)</t>
        </is>
      </c>
      <c r="B16" s="18" t="inlineStr">
        <is>
          <t>Snacks</t>
        </is>
      </c>
      <c r="C16" s="18" t="inlineStr">
        <is>
          <t>Costco</t>
        </is>
      </c>
      <c r="D16" s="19" t="n">
        <v>22.99</v>
      </c>
      <c r="E16" s="20" t="n">
        <v>20</v>
      </c>
      <c r="F16" s="21" t="n">
        <v>0.0825</v>
      </c>
      <c r="G16" s="22">
        <f>D16*(1+F16)</f>
        <v/>
      </c>
      <c r="H16" s="22">
        <f>G16/E16</f>
        <v/>
      </c>
      <c r="I16" s="23" t="n">
        <v>0.8</v>
      </c>
      <c r="J16" s="22">
        <f>ROUNDUP(H16*(1+I16), 2)</f>
        <v/>
      </c>
      <c r="K16" s="24" t="n">
        <v>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30" customWidth="1" min="4" max="4"/>
    <col width="14" customWidth="1" min="5" max="5"/>
    <col width="14" customWidth="1" min="6" max="6"/>
    <col width="16" customWidth="1" min="7" max="7"/>
    <col width="22" customWidth="1" min="8" max="8"/>
  </cols>
  <sheetData>
    <row r="1" ht="32" customHeight="1">
      <c r="A1" s="6" t="inlineStr">
        <is>
          <t>Breakroom Restock &amp; Receipt Expense Log</t>
        </is>
      </c>
    </row>
    <row r="2" ht="18" customHeight="1">
      <c r="A2" s="7" t="inlineStr">
        <is>
          <t>Track every shopping run, receipt photo, and reimbursement status to eliminate lost cash.</t>
        </is>
      </c>
    </row>
    <row r="4" ht="28" customHeight="1">
      <c r="A4" s="8" t="inlineStr">
        <is>
          <t>Date</t>
        </is>
      </c>
      <c r="B4" s="8" t="inlineStr">
        <is>
          <t>Store / Vendor</t>
        </is>
      </c>
      <c r="C4" s="8" t="inlineStr">
        <is>
          <t>Purchaser Name</t>
        </is>
      </c>
      <c r="D4" s="8" t="inlineStr">
        <is>
          <t>Items Purchased (Summary)</t>
        </is>
      </c>
      <c r="E4" s="8" t="inlineStr">
        <is>
          <t>Subtotal ($)</t>
        </is>
      </c>
      <c r="F4" s="8" t="inlineStr">
        <is>
          <t>Sales Tax ($)</t>
        </is>
      </c>
      <c r="G4" s="8" t="inlineStr">
        <is>
          <t>Total Spend ($)</t>
        </is>
      </c>
      <c r="H4" s="8" t="inlineStr">
        <is>
          <t>Reimbursement Status</t>
        </is>
      </c>
    </row>
    <row r="5">
      <c r="A5" s="10" t="inlineStr">
        <is>
          <t>2026-10-01</t>
        </is>
      </c>
      <c r="B5" s="9" t="inlineStr">
        <is>
          <t>Costco</t>
        </is>
      </c>
      <c r="C5" s="9" t="inlineStr">
        <is>
          <t>Alex Rivera (Office Lead)</t>
        </is>
      </c>
      <c r="D5" s="9" t="inlineStr">
        <is>
          <t>Sparkling water (3x), Protein bars (2x), Energy drinks (2x)</t>
        </is>
      </c>
      <c r="E5" s="11" t="n">
        <v>182.45</v>
      </c>
      <c r="F5" s="11" t="n">
        <v>15.05</v>
      </c>
      <c r="G5" s="16">
        <f>E5+F5</f>
        <v/>
      </c>
      <c r="H5" s="10" t="inlineStr">
        <is>
          <t>Company Card</t>
        </is>
      </c>
    </row>
    <row r="6">
      <c r="A6" s="18" t="inlineStr">
        <is>
          <t>2026-10-04</t>
        </is>
      </c>
      <c r="B6" s="17" t="inlineStr">
        <is>
          <t>Local Roaster</t>
        </is>
      </c>
      <c r="C6" s="17" t="inlineStr">
        <is>
          <t>Taylor Vance (Eng)</t>
        </is>
      </c>
      <c r="D6" s="17" t="inlineStr">
        <is>
          <t>Dark Roast Espresso Beans (4x 2lb bags)</t>
        </is>
      </c>
      <c r="E6" s="19" t="n">
        <v>104</v>
      </c>
      <c r="F6" s="19" t="n">
        <v>0</v>
      </c>
      <c r="G6" s="24">
        <f>E6+F6</f>
        <v/>
      </c>
      <c r="H6" s="25" t="inlineStr">
        <is>
          <t>Reimbursed</t>
        </is>
      </c>
    </row>
    <row r="7">
      <c r="A7" s="10" t="inlineStr">
        <is>
          <t>2026-10-08</t>
        </is>
      </c>
      <c r="B7" s="9" t="inlineStr">
        <is>
          <t>Trader Joe's</t>
        </is>
      </c>
      <c r="C7" s="9" t="inlineStr">
        <is>
          <t>Morgan Reed (People Ops)</t>
        </is>
      </c>
      <c r="D7" s="9" t="inlineStr">
        <is>
          <t>Cold Brew Cans (4x 12pk), Greek Yogurt (2x)</t>
        </is>
      </c>
      <c r="E7" s="11" t="n">
        <v>110.94</v>
      </c>
      <c r="F7" s="11" t="n">
        <v>7.25</v>
      </c>
      <c r="G7" s="16">
        <f>E7+F7</f>
        <v/>
      </c>
      <c r="H7" s="25" t="inlineStr">
        <is>
          <t>Reimbursed</t>
        </is>
      </c>
    </row>
    <row r="8">
      <c r="A8" s="18" t="inlineStr">
        <is>
          <t>2026-10-12</t>
        </is>
      </c>
      <c r="B8" s="17" t="inlineStr">
        <is>
          <t>Costco</t>
        </is>
      </c>
      <c r="C8" s="17" t="inlineStr">
        <is>
          <t>Alex Rivera (Office Lead)</t>
        </is>
      </c>
      <c r="D8" s="17" t="inlineStr">
        <is>
          <t>Almond butter packets (3x), Beef jerky (2x)</t>
        </is>
      </c>
      <c r="E8" s="19" t="n">
        <v>89.45</v>
      </c>
      <c r="F8" s="19" t="n">
        <v>7.38</v>
      </c>
      <c r="G8" s="24">
        <f>E8+F8</f>
        <v/>
      </c>
      <c r="H8" s="18" t="inlineStr">
        <is>
          <t>Company Card</t>
        </is>
      </c>
    </row>
    <row r="9">
      <c r="A9" s="10" t="inlineStr">
        <is>
          <t>2026-10-18</t>
        </is>
      </c>
      <c r="B9" s="9" t="inlineStr">
        <is>
          <t>Boxed</t>
        </is>
      </c>
      <c r="C9" s="9" t="inlineStr">
        <is>
          <t>Jordan Smith (Ops)</t>
        </is>
      </c>
      <c r="D9" s="9" t="inlineStr">
        <is>
          <t>Oat Milk Barista Blend (4x cases)</t>
        </is>
      </c>
      <c r="E9" s="11" t="n">
        <v>79.95999999999999</v>
      </c>
      <c r="F9" s="11" t="n">
        <v>0</v>
      </c>
      <c r="G9" s="16">
        <f>E9+F9</f>
        <v/>
      </c>
      <c r="H9" s="26" t="inlineStr">
        <is>
          <t>Pending Reimbursement</t>
        </is>
      </c>
    </row>
    <row r="10">
      <c r="A10" s="18" t="inlineStr">
        <is>
          <t>2026-10-22</t>
        </is>
      </c>
      <c r="B10" s="17" t="inlineStr">
        <is>
          <t>Costco</t>
        </is>
      </c>
      <c r="C10" s="17" t="inlineStr">
        <is>
          <t>Taylor Vance (Eng)</t>
        </is>
      </c>
      <c r="D10" s="17" t="inlineStr">
        <is>
          <t>Sparkling water (4x), Electrolyte mix (2x)</t>
        </is>
      </c>
      <c r="E10" s="19" t="n">
        <v>123.94</v>
      </c>
      <c r="F10" s="19" t="n">
        <v>10.23</v>
      </c>
      <c r="G10" s="24">
        <f>E10+F10</f>
        <v/>
      </c>
      <c r="H10" s="26" t="inlineStr">
        <is>
          <t>Pending Reimbursement</t>
        </is>
      </c>
    </row>
    <row r="11">
      <c r="A11" s="27" t="n"/>
      <c r="B11" s="27" t="n"/>
      <c r="C11" s="27" t="n"/>
      <c r="D11" s="28" t="inlineStr">
        <is>
          <t>Monthly Spend Total:</t>
        </is>
      </c>
      <c r="E11" s="29">
        <f>SUM(E5:E10)</f>
        <v/>
      </c>
      <c r="F11" s="29">
        <f>SUM(F5:F10)</f>
        <v/>
      </c>
      <c r="G11" s="30">
        <f>SUM(G5:G10)</f>
        <v/>
      </c>
      <c r="H11" s="27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6" customWidth="1" min="4" max="4"/>
    <col width="14" customWidth="1" min="5" max="5"/>
    <col width="18" customWidth="1" min="6" max="6"/>
    <col width="19" customWidth="1" min="7" max="7"/>
    <col width="20" customWidth="1" min="8" max="8"/>
    <col width="18" customWidth="1" min="9" max="9"/>
    <col width="18" customWidth="1" min="10" max="10"/>
    <col width="18" customWidth="1" min="11" max="11"/>
  </cols>
  <sheetData>
    <row r="1" ht="32" customHeight="1">
      <c r="A1" s="6" t="inlineStr">
        <is>
          <t>Breakroom Shrinkage &amp; Inventory Loss Audit</t>
        </is>
      </c>
    </row>
    <row r="2" ht="18" customHeight="1">
      <c r="A2" s="7" t="inlineStr">
        <is>
          <t>Audit physical stock vs. recorded payments to prove honor system loss and recover uncollected funds.</t>
        </is>
      </c>
    </row>
    <row r="4">
      <c r="B4" s="31" t="inlineStr">
        <is>
          <t>TOTAL MONTHLY SHRINKAGE ($)</t>
        </is>
      </c>
      <c r="F4" s="31" t="inlineStr">
        <is>
          <t>AVERAGE LOSS RATE (%)</t>
        </is>
      </c>
    </row>
    <row r="5">
      <c r="B5" s="32">
        <f>SUM(J8:J19)</f>
        <v/>
      </c>
      <c r="F5" s="33">
        <f>AVERAGE(K8:K19)</f>
        <v/>
      </c>
    </row>
    <row r="7" ht="28" customHeight="1">
      <c r="A7" s="8" t="inlineStr">
        <is>
          <t>Item Name</t>
        </is>
      </c>
      <c r="B7" s="8" t="inlineStr">
        <is>
          <t>Starting Count</t>
        </is>
      </c>
      <c r="C7" s="8" t="inlineStr">
        <is>
          <t>Units Restocked</t>
        </is>
      </c>
      <c r="D7" s="8" t="inlineStr">
        <is>
          <t>Total Stock Avail.</t>
        </is>
      </c>
      <c r="E7" s="8" t="inlineStr">
        <is>
          <t>Ending Count</t>
        </is>
      </c>
      <c r="F7" s="8" t="inlineStr">
        <is>
          <t>Expected Consumed</t>
        </is>
      </c>
      <c r="G7" s="8" t="inlineStr">
        <is>
          <t>Paid / Recorded Units</t>
        </is>
      </c>
      <c r="H7" s="8" t="inlineStr">
        <is>
          <t>Missing / Unpaid Units</t>
        </is>
      </c>
      <c r="I7" s="8" t="inlineStr">
        <is>
          <t>Landed Unit Cost ($)</t>
        </is>
      </c>
      <c r="J7" s="8" t="inlineStr">
        <is>
          <t>Shrinkage Loss ($)</t>
        </is>
      </c>
      <c r="K7" s="8" t="inlineStr">
        <is>
          <t>Shrinkage Rate (%)</t>
        </is>
      </c>
    </row>
    <row r="8">
      <c r="A8" s="9" t="inlineStr">
        <is>
          <t>Sparkling Water (36pk)</t>
        </is>
      </c>
      <c r="B8" s="12" t="n">
        <v>10</v>
      </c>
      <c r="C8" s="12" t="n">
        <v>108</v>
      </c>
      <c r="D8" s="34">
        <f>B8+C8</f>
        <v/>
      </c>
      <c r="E8" s="12" t="n">
        <v>18</v>
      </c>
      <c r="F8" s="34">
        <f>D8-E8</f>
        <v/>
      </c>
      <c r="G8" s="12" t="n">
        <v>70</v>
      </c>
      <c r="H8" s="35">
        <f>F8-G8</f>
        <v/>
      </c>
      <c r="I8" s="14">
        <f>'Master Unit Cost'!H5</f>
        <v/>
      </c>
      <c r="J8" s="36">
        <f>H8*I8</f>
        <v/>
      </c>
      <c r="K8" s="37">
        <f>IF(F8&gt;0, H8/F8, 0)</f>
        <v/>
      </c>
    </row>
    <row r="9">
      <c r="A9" s="17" t="inlineStr">
        <is>
          <t>Protein Bars Variety (30pk)</t>
        </is>
      </c>
      <c r="B9" s="20" t="n">
        <v>5</v>
      </c>
      <c r="C9" s="20" t="n">
        <v>60</v>
      </c>
      <c r="D9" s="38">
        <f>B9+C9</f>
        <v/>
      </c>
      <c r="E9" s="20" t="n">
        <v>8</v>
      </c>
      <c r="F9" s="38">
        <f>D9-E9</f>
        <v/>
      </c>
      <c r="G9" s="20" t="n">
        <v>42</v>
      </c>
      <c r="H9" s="39">
        <f>F9-G9</f>
        <v/>
      </c>
      <c r="I9" s="22">
        <f>'Master Unit Cost'!H6</f>
        <v/>
      </c>
      <c r="J9" s="40">
        <f>H9*I9</f>
        <v/>
      </c>
      <c r="K9" s="41">
        <f>IF(F9&gt;0, H9/F9, 0)</f>
        <v/>
      </c>
    </row>
    <row r="10">
      <c r="A10" s="9" t="inlineStr">
        <is>
          <t>Nitro Cold Brew Cans (12pk)</t>
        </is>
      </c>
      <c r="B10" s="12" t="n">
        <v>4</v>
      </c>
      <c r="C10" s="12" t="n">
        <v>48</v>
      </c>
      <c r="D10" s="34">
        <f>B10+C10</f>
        <v/>
      </c>
      <c r="E10" s="12" t="n">
        <v>6</v>
      </c>
      <c r="F10" s="34">
        <f>D10-E10</f>
        <v/>
      </c>
      <c r="G10" s="12" t="n">
        <v>30</v>
      </c>
      <c r="H10" s="35">
        <f>F10-G10</f>
        <v/>
      </c>
      <c r="I10" s="14">
        <f>'Master Unit Cost'!H7</f>
        <v/>
      </c>
      <c r="J10" s="36">
        <f>H10*I10</f>
        <v/>
      </c>
      <c r="K10" s="37">
        <f>IF(F10&gt;0, H10/F10, 0)</f>
        <v/>
      </c>
    </row>
    <row r="11">
      <c r="A11" s="17" t="inlineStr">
        <is>
          <t>Espresso Beans Dark Roast (2lb)</t>
        </is>
      </c>
      <c r="B11" s="20" t="n">
        <v>2</v>
      </c>
      <c r="C11" s="20" t="n">
        <v>4</v>
      </c>
      <c r="D11" s="38">
        <f>B11+C11</f>
        <v/>
      </c>
      <c r="E11" s="20" t="n">
        <v>1</v>
      </c>
      <c r="F11" s="38">
        <f>D11-E11</f>
        <v/>
      </c>
      <c r="G11" s="20" t="n">
        <v>3</v>
      </c>
      <c r="H11" s="39">
        <f>F11-G11</f>
        <v/>
      </c>
      <c r="I11" s="22">
        <f>'Master Unit Cost'!H8</f>
        <v/>
      </c>
      <c r="J11" s="40">
        <f>H11*I11</f>
        <v/>
      </c>
      <c r="K11" s="41">
        <f>IF(F11&gt;0, H11/F11, 0)</f>
        <v/>
      </c>
    </row>
    <row r="12">
      <c r="A12" s="9" t="inlineStr">
        <is>
          <t>Almond Butter Squeeze Packs (20pk)</t>
        </is>
      </c>
      <c r="B12" s="12" t="n">
        <v>8</v>
      </c>
      <c r="C12" s="12" t="n">
        <v>60</v>
      </c>
      <c r="D12" s="34">
        <f>B12+C12</f>
        <v/>
      </c>
      <c r="E12" s="12" t="n">
        <v>12</v>
      </c>
      <c r="F12" s="34">
        <f>D12-E12</f>
        <v/>
      </c>
      <c r="G12" s="12" t="n">
        <v>40</v>
      </c>
      <c r="H12" s="35">
        <f>F12-G12</f>
        <v/>
      </c>
      <c r="I12" s="14">
        <f>'Master Unit Cost'!H9</f>
        <v/>
      </c>
      <c r="J12" s="36">
        <f>H12*I12</f>
        <v/>
      </c>
      <c r="K12" s="37">
        <f>IF(F12&gt;0, H12/F12, 0)</f>
        <v/>
      </c>
    </row>
    <row r="13">
      <c r="A13" s="17" t="inlineStr">
        <is>
          <t>Organic Energy Drink (24pk)</t>
        </is>
      </c>
      <c r="B13" s="20" t="n">
        <v>6</v>
      </c>
      <c r="C13" s="20" t="n">
        <v>48</v>
      </c>
      <c r="D13" s="38">
        <f>B13+C13</f>
        <v/>
      </c>
      <c r="E13" s="20" t="n">
        <v>4</v>
      </c>
      <c r="F13" s="38">
        <f>D13-E13</f>
        <v/>
      </c>
      <c r="G13" s="20" t="n">
        <v>32</v>
      </c>
      <c r="H13" s="39">
        <f>F13-G13</f>
        <v/>
      </c>
      <c r="I13" s="22">
        <f>'Master Unit Cost'!H10</f>
        <v/>
      </c>
      <c r="J13" s="40">
        <f>H13*I13</f>
        <v/>
      </c>
      <c r="K13" s="41">
        <f>IF(F13&gt;0, H13/F13, 0)</f>
        <v/>
      </c>
    </row>
    <row r="14">
      <c r="A14" s="9" t="inlineStr">
        <is>
          <t>Greek Yogurt Cups (12pk)</t>
        </is>
      </c>
      <c r="B14" s="12" t="n">
        <v>2</v>
      </c>
      <c r="C14" s="12" t="n">
        <v>24</v>
      </c>
      <c r="D14" s="34">
        <f>B14+C14</f>
        <v/>
      </c>
      <c r="E14" s="12" t="n">
        <v>3</v>
      </c>
      <c r="F14" s="34">
        <f>D14-E14</f>
        <v/>
      </c>
      <c r="G14" s="12" t="n">
        <v>16</v>
      </c>
      <c r="H14" s="35">
        <f>F14-G14</f>
        <v/>
      </c>
      <c r="I14" s="14">
        <f>'Master Unit Cost'!H11</f>
        <v/>
      </c>
      <c r="J14" s="36">
        <f>H14*I14</f>
        <v/>
      </c>
      <c r="K14" s="37">
        <f>IF(F14&gt;0, H14/F14, 0)</f>
        <v/>
      </c>
    </row>
    <row r="15">
      <c r="A15" s="17" t="inlineStr">
        <is>
          <t>Oat Milk Barista Blend (6pk)</t>
        </is>
      </c>
      <c r="B15" s="20" t="n">
        <v>1</v>
      </c>
      <c r="C15" s="20" t="n">
        <v>12</v>
      </c>
      <c r="D15" s="38">
        <f>B15+C15</f>
        <v/>
      </c>
      <c r="E15" s="20" t="n">
        <v>2</v>
      </c>
      <c r="F15" s="38">
        <f>D15-E15</f>
        <v/>
      </c>
      <c r="G15" s="20" t="n">
        <v>8</v>
      </c>
      <c r="H15" s="39">
        <f>F15-G15</f>
        <v/>
      </c>
      <c r="I15" s="22">
        <f>'Master Unit Cost'!H12</f>
        <v/>
      </c>
      <c r="J15" s="40">
        <f>H15*I15</f>
        <v/>
      </c>
      <c r="K15" s="41">
        <f>IF(F15&gt;0, H15/F15, 0)</f>
        <v/>
      </c>
    </row>
    <row r="16">
      <c r="A16" s="9" t="inlineStr">
        <is>
          <t>Electrolyte Drink Mix (40pk)</t>
        </is>
      </c>
      <c r="B16" s="12" t="n">
        <v>15</v>
      </c>
      <c r="C16" s="12" t="n">
        <v>80</v>
      </c>
      <c r="D16" s="34">
        <f>B16+C16</f>
        <v/>
      </c>
      <c r="E16" s="12" t="n">
        <v>25</v>
      </c>
      <c r="F16" s="34">
        <f>D16-E16</f>
        <v/>
      </c>
      <c r="G16" s="12" t="n">
        <v>50</v>
      </c>
      <c r="H16" s="35">
        <f>F16-G16</f>
        <v/>
      </c>
      <c r="I16" s="14">
        <f>'Master Unit Cost'!H13</f>
        <v/>
      </c>
      <c r="J16" s="36">
        <f>H16*I16</f>
        <v/>
      </c>
      <c r="K16" s="37">
        <f>IF(F16&gt;0, H16/F16, 0)</f>
        <v/>
      </c>
    </row>
    <row r="17">
      <c r="A17" s="17" t="inlineStr">
        <is>
          <t>Mixed Nuts Individual Packs (30pk)</t>
        </is>
      </c>
      <c r="B17" s="20" t="n">
        <v>10</v>
      </c>
      <c r="C17" s="20" t="n">
        <v>60</v>
      </c>
      <c r="D17" s="38">
        <f>B17+C17</f>
        <v/>
      </c>
      <c r="E17" s="20" t="n">
        <v>14</v>
      </c>
      <c r="F17" s="38">
        <f>D17-E17</f>
        <v/>
      </c>
      <c r="G17" s="20" t="n">
        <v>42</v>
      </c>
      <c r="H17" s="39">
        <f>F17-G17</f>
        <v/>
      </c>
      <c r="I17" s="22">
        <f>'Master Unit Cost'!H14</f>
        <v/>
      </c>
      <c r="J17" s="40">
        <f>H17*I17</f>
        <v/>
      </c>
      <c r="K17" s="41">
        <f>IF(F17&gt;0, H17/F17, 0)</f>
        <v/>
      </c>
    </row>
    <row r="18">
      <c r="A18" s="9" t="inlineStr">
        <is>
          <t>Single-Origin Pour Over Drip Bags (10pk)</t>
        </is>
      </c>
      <c r="B18" s="12" t="n">
        <v>3</v>
      </c>
      <c r="C18" s="12" t="n">
        <v>20</v>
      </c>
      <c r="D18" s="34">
        <f>B18+C18</f>
        <v/>
      </c>
      <c r="E18" s="12" t="n">
        <v>4</v>
      </c>
      <c r="F18" s="34">
        <f>D18-E18</f>
        <v/>
      </c>
      <c r="G18" s="12" t="n">
        <v>14</v>
      </c>
      <c r="H18" s="35">
        <f>F18-G18</f>
        <v/>
      </c>
      <c r="I18" s="14">
        <f>'Master Unit Cost'!H15</f>
        <v/>
      </c>
      <c r="J18" s="36">
        <f>H18*I18</f>
        <v/>
      </c>
      <c r="K18" s="37">
        <f>IF(F18&gt;0, H18/F18, 0)</f>
        <v/>
      </c>
    </row>
    <row r="19">
      <c r="A19" s="17" t="inlineStr">
        <is>
          <t>Meat Sticks / Grass-Fed Beef Jerky (20pk)</t>
        </is>
      </c>
      <c r="B19" s="20" t="n">
        <v>4</v>
      </c>
      <c r="C19" s="20" t="n">
        <v>40</v>
      </c>
      <c r="D19" s="38">
        <f>B19+C19</f>
        <v/>
      </c>
      <c r="E19" s="20" t="n">
        <v>6</v>
      </c>
      <c r="F19" s="38">
        <f>D19-E19</f>
        <v/>
      </c>
      <c r="G19" s="20" t="n">
        <v>28</v>
      </c>
      <c r="H19" s="39">
        <f>F19-G19</f>
        <v/>
      </c>
      <c r="I19" s="22">
        <f>'Master Unit Cost'!H16</f>
        <v/>
      </c>
      <c r="J19" s="40">
        <f>H19*I19</f>
        <v/>
      </c>
      <c r="K19" s="41">
        <f>IF(F19&gt;0, H19/F19, 0)</f>
        <v/>
      </c>
    </row>
    <row r="20">
      <c r="A20" s="42" t="inlineStr">
        <is>
          <t>Monthly Totals &amp; Averages:</t>
        </is>
      </c>
      <c r="B20" s="27" t="n"/>
      <c r="C20" s="27" t="n"/>
      <c r="D20" s="43">
        <f>SUM(D8:D19)</f>
        <v/>
      </c>
      <c r="E20" s="27" t="n"/>
      <c r="F20" s="43">
        <f>SUM(F8:F19)</f>
        <v/>
      </c>
      <c r="G20" s="43">
        <f>SUM(G8:G19)</f>
        <v/>
      </c>
      <c r="H20" s="44">
        <f>SUM(H8:H19)</f>
        <v/>
      </c>
      <c r="I20" s="27" t="n"/>
      <c r="J20" s="30">
        <f>SUM(J8:J19)</f>
        <v/>
      </c>
      <c r="K20" s="45">
        <f>AVERAGE(K8:K19)</f>
        <v/>
      </c>
    </row>
  </sheetData>
  <mergeCells count="6">
    <mergeCell ref="B5:D5"/>
    <mergeCell ref="F5:H5"/>
    <mergeCell ref="B4:D4"/>
    <mergeCell ref="A2:K2"/>
    <mergeCell ref="F4:H4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2026-10-04T16:48:20Z</dcterms:created>
  <dcterms:modified xsi:type="dcterms:W3CDTF">2026-10-04T16:48:20Z</dcterms:modified>
</cp:coreProperties>
</file>